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LHO 2013" sheetId="1" r:id="rId1"/>
  </sheets>
  <definedNames>
    <definedName name="_xlnm.Print_Area" localSheetId="0">'JULHO 2013'!$A$1:$G$66</definedName>
  </definedNames>
  <calcPr fullCalcOnLoad="1"/>
</workbook>
</file>

<file path=xl/sharedStrings.xml><?xml version="1.0" encoding="utf-8"?>
<sst xmlns="http://schemas.openxmlformats.org/spreadsheetml/2006/main" count="54" uniqueCount="54">
  <si>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</si>
  <si>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</si>
  <si>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</si>
  <si>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</si>
  <si>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</si>
  <si>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</si>
  <si>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</si>
  <si>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</si>
  <si>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</si>
  <si>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</si>
  <si>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</si>
  <si>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</si>
  <si>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</si>
  <si>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</si>
  <si>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</si>
  <si>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</si>
  <si>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</si>
  <si>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</si>
  <si>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</si>
  <si>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</si>
  <si>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</si>
  <si>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DEMONSTRATIVO CONTÁBIL - SETEMBRO / 2013</t>
  </si>
  <si>
    <t>SALDO ANTERIOR + RECEITAS - DESPESAS ( EM 30 / 09 / 2013 )</t>
  </si>
  <si>
    <t>Despesas Bancárias - mês 09 / 2013</t>
  </si>
  <si>
    <t>Pgto. Auxilio Alimentação (ch 850869)</t>
  </si>
  <si>
    <t>Pgto. Auxilio Transporte (850869)</t>
  </si>
  <si>
    <t>Pgto. salários setembro / 2013 (ch 850869)</t>
  </si>
  <si>
    <t>Pgto. Assessoria jurídica - setembro / 2013 (ch 851018)</t>
  </si>
  <si>
    <t>Repasse FUNDO DE MOBILIZAÇÃO (ch 851018)</t>
  </si>
  <si>
    <t>Contribuição Sindical - CONLUTAS (ch 851018)</t>
  </si>
  <si>
    <t>Pgto. Assessoria Contábil - agosto / 2013 (ch 851018)</t>
  </si>
  <si>
    <t>Pgto. Oi Telemar / Embratel (ch 850930/851018)</t>
  </si>
  <si>
    <t>Pgto. serviço manutenção dos computadores da ADUNEB (ch 850930)</t>
  </si>
  <si>
    <t>Pgto. FGTS competência 07/2013 (ch 850930)</t>
  </si>
  <si>
    <t>Pgto. FGTS competência 08/2013 (ch 850930)</t>
  </si>
  <si>
    <t>Pgto. PIS sobre folha 08/2013 (ch 850930)</t>
  </si>
  <si>
    <t>Pgto. IRRF sobre folha 08/2013 (ch 850930)</t>
  </si>
  <si>
    <t>Aquisição de material de consumo (ch 850869/930)</t>
  </si>
  <si>
    <t>Pgto. despesas com alimentação / plantão diretoria / greve geral (ch 850869/930)</t>
  </si>
  <si>
    <t>A Tarde On Line - manutenção página internet (ch 850930)</t>
  </si>
  <si>
    <t>Depósito ANDES SN - Contribuição mensal (ch 8550929/851018)</t>
  </si>
  <si>
    <t>Pgto. PIS sobre folha 09/2013 (ch 850929)</t>
  </si>
  <si>
    <t>Pgto. INSS competência 09/2013 (ch 850929)</t>
  </si>
  <si>
    <t>Pgto. IRRF sobre folha 09/2013 (ch 850929)</t>
  </si>
  <si>
    <t>Pgto. FGTS competência 09/2013 (ch 850929)</t>
  </si>
  <si>
    <t>Pgto. passagens / Assembléia Geral / reunião Fórum das AD'S (ch 850929/30)</t>
  </si>
  <si>
    <t>Pgto. DAJE - serviços jurídicos (ch 850929)</t>
  </si>
  <si>
    <t>Pgto. despesas com táxi  / plantão diretoria (850929/930)</t>
  </si>
  <si>
    <t>Aquisição de material de escritório / cópias (ch 850869/929/930)</t>
  </si>
  <si>
    <t>Pgto. diárias (ch 850929/930)</t>
  </si>
  <si>
    <t>Depósito ADUFS / DIEESE (ch 850929)</t>
  </si>
  <si>
    <t>Aquisição material e carreto para reforma  do  auditório (ch 850929)</t>
  </si>
  <si>
    <t>Zózina Maria R. de Alemida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</si>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</sst>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PageLayoutView="0" workbookViewId="0" topLeftCell="A32">
      <selection activeCell="L65" sqref="L6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5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8" t="s">
        <v>2</v>
      </c>
      <c r="B1" s="118"/>
      <c r="C1" s="118"/>
      <c r="D1" s="118"/>
      <c r="E1" s="118"/>
      <c r="F1" s="11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9" t="s">
        <v>21</v>
      </c>
      <c r="B3" s="119"/>
      <c r="C3" s="119"/>
      <c r="D3" s="119"/>
      <c r="E3" s="119"/>
      <c r="F3" s="11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1" t="s">
        <v>1</v>
      </c>
      <c r="C5" s="121"/>
      <c r="D5" s="121"/>
      <c r="E5" s="121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16377.13</v>
      </c>
      <c r="H6" s="1"/>
    </row>
    <row r="7" spans="1:12" ht="12.75">
      <c r="A7" s="90"/>
      <c r="B7" s="15" t="s">
        <v>18</v>
      </c>
      <c r="C7" s="15"/>
      <c r="D7" s="15"/>
      <c r="E7" s="33"/>
      <c r="F7" s="34">
        <v>16377.13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81">
        <f>SUM(F10:F11)</f>
        <v>73166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80"/>
      <c r="F10" s="105">
        <f>66667.83</f>
        <v>66667.83</v>
      </c>
      <c r="G10" s="39"/>
      <c r="H10" s="12"/>
      <c r="I10" s="1"/>
      <c r="J10" s="1"/>
      <c r="K10" s="1"/>
      <c r="L10" s="1"/>
    </row>
    <row r="11" spans="1:12" ht="12.75">
      <c r="A11" s="8"/>
      <c r="B11" s="101" t="s">
        <v>19</v>
      </c>
      <c r="C11" s="9"/>
      <c r="D11" s="9"/>
      <c r="E11" s="89"/>
      <c r="F11" s="102">
        <f>100+250+6148.17</f>
        <v>6498.17</v>
      </c>
      <c r="G11" s="44"/>
      <c r="H11" s="1"/>
      <c r="I11" s="1"/>
      <c r="J11" s="1"/>
      <c r="K11" s="1"/>
      <c r="L11" s="1"/>
    </row>
    <row r="12" spans="1:12" ht="12.75">
      <c r="A12" s="51"/>
      <c r="B12" s="51"/>
      <c r="C12" s="51"/>
      <c r="D12" s="51"/>
      <c r="E12" s="52"/>
      <c r="F12" s="45"/>
      <c r="H12" s="1"/>
      <c r="I12" s="1"/>
      <c r="J12" s="1"/>
      <c r="K12" s="1"/>
      <c r="L12" s="1"/>
    </row>
    <row r="13" spans="1:12" ht="12.75">
      <c r="A13" s="46" t="s">
        <v>5</v>
      </c>
      <c r="B13" s="47"/>
      <c r="C13" s="47"/>
      <c r="D13" s="47"/>
      <c r="E13" s="48"/>
      <c r="F13" s="49">
        <f>+F6+F9</f>
        <v>89543.13</v>
      </c>
      <c r="H13" s="1"/>
      <c r="I13" s="1"/>
      <c r="J13" s="1"/>
      <c r="K13" s="1"/>
      <c r="L13" s="1"/>
    </row>
    <row r="14" spans="1:12" ht="12.75">
      <c r="A14" s="50"/>
      <c r="B14" s="50"/>
      <c r="C14" s="51"/>
      <c r="D14" s="51"/>
      <c r="E14" s="52"/>
      <c r="F14" s="45"/>
      <c r="H14" s="1"/>
      <c r="I14" s="1"/>
      <c r="J14" s="1"/>
      <c r="K14" s="1"/>
      <c r="L14" s="1"/>
    </row>
    <row r="15" spans="1:12" ht="11.25" customHeight="1">
      <c r="A15" s="51"/>
      <c r="B15" s="51"/>
      <c r="C15" s="51"/>
      <c r="D15" s="51"/>
      <c r="E15" s="53"/>
      <c r="F15" s="52"/>
      <c r="G15" s="54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5"/>
      <c r="C16" s="55"/>
      <c r="D16" s="55"/>
      <c r="E16" s="55"/>
      <c r="F16" s="41">
        <f>F17+F31+F34+F47+F56+F51</f>
        <v>65951.7</v>
      </c>
      <c r="G16" s="56">
        <f>F$16/F$9</f>
        <v>0.9013981904163135</v>
      </c>
      <c r="H16" s="11"/>
      <c r="I16" s="1"/>
      <c r="J16" s="95"/>
      <c r="K16" s="1"/>
      <c r="L16" s="1"/>
    </row>
    <row r="17" spans="1:12" ht="15.75" customHeight="1">
      <c r="A17" s="14" t="s">
        <v>8</v>
      </c>
      <c r="B17" s="57"/>
      <c r="C17" s="57"/>
      <c r="D17" s="57"/>
      <c r="E17" s="58"/>
      <c r="F17" s="59">
        <f>SUM(F18:F29)</f>
        <v>11981.05</v>
      </c>
      <c r="G17" s="60">
        <f>F$17/F$9</f>
        <v>0.16375160593718394</v>
      </c>
      <c r="H17" s="1"/>
      <c r="I17" s="1"/>
      <c r="J17" s="1"/>
      <c r="K17" s="1"/>
      <c r="L17" s="1"/>
    </row>
    <row r="18" spans="1:12" ht="6.75" customHeight="1">
      <c r="A18" s="61"/>
      <c r="B18" s="43"/>
      <c r="C18" s="4"/>
      <c r="D18" s="4"/>
      <c r="E18" s="79"/>
      <c r="F18" s="86"/>
      <c r="G18" s="74"/>
      <c r="H18" s="13"/>
      <c r="I18" s="1"/>
      <c r="J18" s="1"/>
      <c r="K18" s="1"/>
      <c r="L18" s="1"/>
    </row>
    <row r="19" spans="1:12" ht="12.75">
      <c r="A19" s="3"/>
      <c r="B19" s="36" t="s">
        <v>26</v>
      </c>
      <c r="C19" s="1"/>
      <c r="D19" s="1"/>
      <c r="E19" s="11"/>
      <c r="F19" s="92">
        <f>1963.11+1840.61+2004.21</f>
        <v>5807.93</v>
      </c>
      <c r="G19" s="87"/>
      <c r="H19" s="13"/>
      <c r="I19" s="1"/>
      <c r="J19" s="1"/>
      <c r="K19" s="1"/>
      <c r="L19" s="1"/>
    </row>
    <row r="20" spans="1:12" ht="12.75">
      <c r="A20" s="3"/>
      <c r="B20" s="2" t="s">
        <v>42</v>
      </c>
      <c r="C20" s="36"/>
      <c r="D20" s="39"/>
      <c r="E20" s="11"/>
      <c r="F20" s="83">
        <f>2540.6</f>
        <v>2540.6</v>
      </c>
      <c r="G20" s="87"/>
      <c r="H20" s="13"/>
      <c r="I20" s="1"/>
      <c r="J20" s="1"/>
      <c r="K20" s="1"/>
      <c r="L20" s="1"/>
    </row>
    <row r="21" spans="1:12" ht="12.75">
      <c r="A21" s="3"/>
      <c r="B21" s="2" t="s">
        <v>35</v>
      </c>
      <c r="C21" s="1"/>
      <c r="D21" s="1"/>
      <c r="E21" s="1"/>
      <c r="F21" s="23">
        <f>71.41</f>
        <v>71.41</v>
      </c>
      <c r="G21" s="87"/>
      <c r="H21" s="13"/>
      <c r="I21" s="1"/>
      <c r="J21" s="1"/>
      <c r="K21" s="1"/>
      <c r="L21" s="1"/>
    </row>
    <row r="22" spans="1:12" ht="12.75">
      <c r="A22" s="3"/>
      <c r="B22" s="2" t="s">
        <v>41</v>
      </c>
      <c r="C22" s="1"/>
      <c r="D22" s="1"/>
      <c r="E22" s="1"/>
      <c r="F22" s="23">
        <f>78.64</f>
        <v>78.64</v>
      </c>
      <c r="G22" s="87"/>
      <c r="H22" s="13"/>
      <c r="I22" s="1"/>
      <c r="J22" s="1"/>
      <c r="K22" s="1"/>
      <c r="L22" s="1"/>
    </row>
    <row r="23" spans="1:12" ht="12.75">
      <c r="A23" s="3"/>
      <c r="B23" s="2" t="s">
        <v>36</v>
      </c>
      <c r="C23" s="1"/>
      <c r="D23" s="1"/>
      <c r="E23" s="1"/>
      <c r="F23" s="23">
        <v>78.8</v>
      </c>
      <c r="G23" s="87"/>
      <c r="H23" s="13"/>
      <c r="I23" s="1"/>
      <c r="J23" s="1"/>
      <c r="K23" s="1"/>
      <c r="L23" s="1"/>
    </row>
    <row r="24" spans="1:12" ht="12.75">
      <c r="A24" s="3"/>
      <c r="B24" s="2" t="s">
        <v>43</v>
      </c>
      <c r="C24" s="1"/>
      <c r="D24" s="1"/>
      <c r="E24" s="2"/>
      <c r="F24" s="23">
        <v>62.66</v>
      </c>
      <c r="G24" s="87"/>
      <c r="H24" s="13"/>
      <c r="I24" s="1"/>
      <c r="J24" s="1"/>
      <c r="K24" s="1"/>
      <c r="L24" s="1"/>
    </row>
    <row r="25" spans="1:12" ht="12.75">
      <c r="A25" s="3"/>
      <c r="B25" s="2" t="s">
        <v>33</v>
      </c>
      <c r="C25" s="1"/>
      <c r="D25" s="1"/>
      <c r="E25" s="1"/>
      <c r="F25" s="23">
        <f>578.44</f>
        <v>578.44</v>
      </c>
      <c r="G25" s="87"/>
      <c r="H25" s="13"/>
      <c r="I25" s="1"/>
      <c r="J25" s="1"/>
      <c r="K25" s="1"/>
      <c r="L25" s="1"/>
    </row>
    <row r="26" spans="1:12" ht="12.75">
      <c r="A26" s="3"/>
      <c r="B26" s="2" t="s">
        <v>34</v>
      </c>
      <c r="C26" s="1"/>
      <c r="D26" s="1"/>
      <c r="E26" s="95"/>
      <c r="F26" s="23">
        <v>571.24</v>
      </c>
      <c r="G26" s="87"/>
      <c r="H26" s="13"/>
      <c r="I26" s="1"/>
      <c r="J26" s="1"/>
      <c r="K26" s="1"/>
      <c r="L26" s="1"/>
    </row>
    <row r="27" spans="1:12" ht="12.75">
      <c r="A27" s="3"/>
      <c r="B27" s="2" t="s">
        <v>44</v>
      </c>
      <c r="C27" s="1"/>
      <c r="D27" s="1"/>
      <c r="E27" s="95"/>
      <c r="F27" s="23">
        <f>585.33</f>
        <v>585.33</v>
      </c>
      <c r="G27" s="87"/>
      <c r="H27" s="13"/>
      <c r="I27" s="1"/>
      <c r="J27" s="1"/>
      <c r="K27" s="1"/>
      <c r="L27" s="1"/>
    </row>
    <row r="28" spans="1:8" s="1" customFormat="1" ht="12.75">
      <c r="A28" s="3"/>
      <c r="B28" s="78" t="s">
        <v>24</v>
      </c>
      <c r="F28" s="23">
        <f>299+299</f>
        <v>598</v>
      </c>
      <c r="G28" s="87"/>
      <c r="H28" s="13"/>
    </row>
    <row r="29" spans="1:12" ht="12.75">
      <c r="A29" s="8"/>
      <c r="B29" s="88" t="s">
        <v>25</v>
      </c>
      <c r="C29" s="9"/>
      <c r="D29" s="9"/>
      <c r="E29" s="9"/>
      <c r="F29" s="93">
        <f>336+336+336</f>
        <v>1008</v>
      </c>
      <c r="G29" s="70"/>
      <c r="H29" s="13"/>
      <c r="I29" s="1"/>
      <c r="J29" s="1"/>
      <c r="K29" s="1"/>
      <c r="L29" s="1"/>
    </row>
    <row r="30" spans="6:12" ht="12.75">
      <c r="F30" s="63"/>
      <c r="G30" s="1"/>
      <c r="H30" s="13"/>
      <c r="I30" s="1"/>
      <c r="J30" s="1"/>
      <c r="K30" s="1"/>
      <c r="L30" s="1"/>
    </row>
    <row r="31" spans="1:12" s="45" customFormat="1" ht="12.75">
      <c r="A31" s="42" t="s">
        <v>9</v>
      </c>
      <c r="B31" s="4"/>
      <c r="C31" s="4"/>
      <c r="D31" s="4"/>
      <c r="E31" s="64"/>
      <c r="F31" s="65">
        <f>SUM(F32:F32)</f>
        <v>2519.42</v>
      </c>
      <c r="G31" s="66">
        <f>F$31/F$9</f>
        <v>0.034434300084738814</v>
      </c>
      <c r="H31" s="13"/>
      <c r="I31" s="2"/>
      <c r="J31" s="2"/>
      <c r="K31" s="2"/>
      <c r="L31" s="2"/>
    </row>
    <row r="32" spans="1:12" s="45" customFormat="1" ht="12.75">
      <c r="A32" s="108"/>
      <c r="B32" s="109" t="s">
        <v>31</v>
      </c>
      <c r="C32" s="109"/>
      <c r="D32" s="109"/>
      <c r="E32" s="110"/>
      <c r="F32" s="111">
        <f>250+1760.93+250+250+8.49</f>
        <v>2519.42</v>
      </c>
      <c r="G32" s="112"/>
      <c r="H32" s="2"/>
      <c r="I32" s="2"/>
      <c r="J32" s="71"/>
      <c r="K32" s="2"/>
      <c r="L32" s="2"/>
    </row>
    <row r="33" spans="1:12" ht="15.75" customHeight="1">
      <c r="A33" s="1"/>
      <c r="B33" s="1"/>
      <c r="C33" s="1"/>
      <c r="D33" s="1"/>
      <c r="E33" s="1"/>
      <c r="F33" s="71" t="s">
        <v>20</v>
      </c>
      <c r="G33" s="68"/>
      <c r="H33" s="1"/>
      <c r="I33" s="1"/>
      <c r="J33" s="1"/>
      <c r="K33" s="1"/>
      <c r="L33" s="1"/>
    </row>
    <row r="34" spans="1:12" ht="12.75">
      <c r="A34" s="14" t="s">
        <v>10</v>
      </c>
      <c r="B34" s="57"/>
      <c r="C34" s="57"/>
      <c r="D34" s="57"/>
      <c r="E34" s="72"/>
      <c r="F34" s="73">
        <f>SUM(F35:F45)</f>
        <v>40509.969999999994</v>
      </c>
      <c r="G34" s="56">
        <f>F$34/F$9</f>
        <v>0.5536720607932646</v>
      </c>
      <c r="H34" s="1"/>
      <c r="I34" s="1"/>
      <c r="J34" s="1"/>
      <c r="K34" s="1"/>
      <c r="L34" s="1"/>
    </row>
    <row r="35" spans="1:12" ht="12.75">
      <c r="A35" s="69"/>
      <c r="B35" s="2" t="s">
        <v>28</v>
      </c>
      <c r="C35" s="106"/>
      <c r="D35" s="106"/>
      <c r="E35" s="107"/>
      <c r="F35" s="94">
        <v>29069.28</v>
      </c>
      <c r="G35" s="5"/>
      <c r="H35" s="1"/>
      <c r="I35" s="1"/>
      <c r="J35" s="1"/>
      <c r="K35" s="1"/>
      <c r="L35" s="1"/>
    </row>
    <row r="36" spans="1:12" ht="12.75">
      <c r="A36" s="69"/>
      <c r="B36" s="2" t="s">
        <v>50</v>
      </c>
      <c r="C36" s="106"/>
      <c r="D36" s="106"/>
      <c r="E36" s="107"/>
      <c r="F36" s="94">
        <f>128.84</f>
        <v>128.84</v>
      </c>
      <c r="G36" s="5"/>
      <c r="H36" s="1"/>
      <c r="I36" s="1"/>
      <c r="J36" s="1"/>
      <c r="K36" s="1"/>
      <c r="L36" s="1"/>
    </row>
    <row r="37" spans="1:12" ht="12.75">
      <c r="A37" s="69"/>
      <c r="B37" s="2" t="s">
        <v>40</v>
      </c>
      <c r="C37" s="106"/>
      <c r="D37" s="106"/>
      <c r="E37" s="107"/>
      <c r="F37" s="94">
        <f>3588.13+3588.13</f>
        <v>7176.26</v>
      </c>
      <c r="G37" s="5"/>
      <c r="H37" s="1"/>
      <c r="I37" s="1"/>
      <c r="J37" s="1"/>
      <c r="K37" s="1"/>
      <c r="L37" s="1"/>
    </row>
    <row r="38" spans="1:12" ht="12.75">
      <c r="A38" s="69"/>
      <c r="B38" s="2" t="s">
        <v>29</v>
      </c>
      <c r="C38" s="106"/>
      <c r="D38" s="106"/>
      <c r="E38" s="107"/>
      <c r="F38" s="94">
        <f>400</f>
        <v>400</v>
      </c>
      <c r="G38" s="5"/>
      <c r="H38" s="1"/>
      <c r="I38" s="1"/>
      <c r="J38" s="1"/>
      <c r="K38" s="1"/>
      <c r="L38" s="1"/>
    </row>
    <row r="39" spans="1:12" ht="12.75">
      <c r="A39" s="69"/>
      <c r="B39" s="2" t="s">
        <v>37</v>
      </c>
      <c r="C39" s="1"/>
      <c r="D39" s="1"/>
      <c r="E39" s="1"/>
      <c r="F39" s="94">
        <f>128.23+31.28+62.48+50.05+28.85</f>
        <v>300.89</v>
      </c>
      <c r="G39" s="5"/>
      <c r="H39" s="1"/>
      <c r="I39" s="1"/>
      <c r="J39" s="1"/>
      <c r="K39" s="1"/>
      <c r="L39" s="1"/>
    </row>
    <row r="40" spans="1:12" ht="12.75">
      <c r="A40" s="69"/>
      <c r="B40" s="2" t="s">
        <v>48</v>
      </c>
      <c r="C40" s="1"/>
      <c r="D40" s="1"/>
      <c r="E40" s="115"/>
      <c r="F40" s="94">
        <f>2.8+3.8+100+50</f>
        <v>156.6</v>
      </c>
      <c r="G40" s="5"/>
      <c r="H40" s="1"/>
      <c r="I40" s="1"/>
      <c r="J40" s="1"/>
      <c r="K40" s="1"/>
      <c r="L40" s="1"/>
    </row>
    <row r="41" spans="1:12" ht="12.75">
      <c r="A41" s="69"/>
      <c r="B41" s="2" t="s">
        <v>39</v>
      </c>
      <c r="C41" s="1"/>
      <c r="D41" s="1"/>
      <c r="E41" s="1"/>
      <c r="F41" s="94">
        <f>179.9</f>
        <v>179.9</v>
      </c>
      <c r="G41" s="5"/>
      <c r="H41" s="1"/>
      <c r="I41" s="1"/>
      <c r="J41" s="1"/>
      <c r="K41" s="1"/>
      <c r="L41" s="1"/>
    </row>
    <row r="42" spans="1:12" ht="12.75">
      <c r="A42" s="69"/>
      <c r="B42" s="2" t="s">
        <v>51</v>
      </c>
      <c r="C42" s="1"/>
      <c r="D42" s="1"/>
      <c r="E42" s="1"/>
      <c r="F42" s="94">
        <f>582+1850</f>
        <v>2432</v>
      </c>
      <c r="G42" s="5"/>
      <c r="H42" s="1"/>
      <c r="I42" s="1"/>
      <c r="J42" s="1"/>
      <c r="K42" s="1"/>
      <c r="L42" s="1"/>
    </row>
    <row r="43" spans="1:12" ht="12.75">
      <c r="A43" s="69"/>
      <c r="B43" s="2" t="s">
        <v>32</v>
      </c>
      <c r="C43" s="1"/>
      <c r="D43" s="1"/>
      <c r="E43" s="1"/>
      <c r="F43" s="94">
        <f>300</f>
        <v>300</v>
      </c>
      <c r="G43" s="5"/>
      <c r="H43" s="1"/>
      <c r="I43" s="1"/>
      <c r="J43" s="1"/>
      <c r="K43" s="1"/>
      <c r="L43" s="1"/>
    </row>
    <row r="44" spans="1:12" ht="12.75">
      <c r="A44" s="69"/>
      <c r="B44" s="2" t="s">
        <v>46</v>
      </c>
      <c r="C44" s="1"/>
      <c r="D44" s="1"/>
      <c r="E44" s="1"/>
      <c r="F44" s="94">
        <f>74.8+216.6+74.8</f>
        <v>366.2</v>
      </c>
      <c r="G44" s="5"/>
      <c r="H44" s="1"/>
      <c r="I44" s="1"/>
      <c r="J44" s="1"/>
      <c r="K44" s="1"/>
      <c r="L44" s="1"/>
    </row>
    <row r="45" spans="1:12" ht="4.5" customHeight="1">
      <c r="A45" s="103"/>
      <c r="B45" s="91"/>
      <c r="C45" s="9"/>
      <c r="D45" s="9"/>
      <c r="E45" s="9"/>
      <c r="F45" s="104"/>
      <c r="G45" s="10"/>
      <c r="H45" s="1"/>
      <c r="I45" s="1"/>
      <c r="J45" s="1"/>
      <c r="K45" s="1"/>
      <c r="L45" s="1"/>
    </row>
    <row r="46" spans="1:12" ht="15.75" customHeight="1">
      <c r="A46" s="1"/>
      <c r="B46" s="1"/>
      <c r="C46" s="1"/>
      <c r="D46" s="1"/>
      <c r="E46" s="1"/>
      <c r="F46" s="12"/>
      <c r="G46" s="13"/>
      <c r="H46" s="6"/>
      <c r="I46" s="1"/>
      <c r="J46" s="1"/>
      <c r="K46" s="1"/>
      <c r="L46" s="1"/>
    </row>
    <row r="47" spans="1:12" ht="12.75">
      <c r="A47" s="14" t="s">
        <v>11</v>
      </c>
      <c r="B47" s="57"/>
      <c r="C47" s="57"/>
      <c r="D47" s="57"/>
      <c r="E47" s="57"/>
      <c r="F47" s="73">
        <f>SUM(F48:F49)</f>
        <v>5518</v>
      </c>
      <c r="G47" s="56">
        <f>F$47/F$9</f>
        <v>0.07541754366782386</v>
      </c>
      <c r="H47" s="1"/>
      <c r="I47" s="1"/>
      <c r="J47" s="1"/>
      <c r="K47" s="1"/>
      <c r="L47" s="1"/>
    </row>
    <row r="48" spans="1:12" ht="12.75">
      <c r="A48" s="61"/>
      <c r="B48" s="67" t="s">
        <v>30</v>
      </c>
      <c r="C48" s="4"/>
      <c r="D48" s="4"/>
      <c r="E48" s="79"/>
      <c r="F48" s="113">
        <v>1018</v>
      </c>
      <c r="G48" s="74"/>
      <c r="H48" s="75"/>
      <c r="I48" s="114"/>
      <c r="J48" s="1"/>
      <c r="K48" s="1"/>
      <c r="L48" s="1"/>
    </row>
    <row r="49" spans="1:12" s="85" customFormat="1" ht="12.75">
      <c r="A49" s="97"/>
      <c r="B49" s="91" t="s">
        <v>27</v>
      </c>
      <c r="C49" s="98"/>
      <c r="D49" s="98"/>
      <c r="E49" s="99"/>
      <c r="F49" s="62">
        <v>4500</v>
      </c>
      <c r="G49" s="100"/>
      <c r="H49" s="75"/>
      <c r="I49" s="96"/>
      <c r="J49" s="96"/>
      <c r="K49" s="96"/>
      <c r="L49" s="96"/>
    </row>
    <row r="50" spans="1:12" ht="15.75" customHeight="1">
      <c r="A50" s="1"/>
      <c r="B50" s="1"/>
      <c r="C50" s="1"/>
      <c r="D50" s="1"/>
      <c r="E50" s="1"/>
      <c r="F50" s="12"/>
      <c r="G50" s="13"/>
      <c r="H50" s="6"/>
      <c r="I50" s="1"/>
      <c r="J50" s="1"/>
      <c r="K50" s="1"/>
      <c r="L50" s="1"/>
    </row>
    <row r="51" spans="1:12" ht="12.75">
      <c r="A51" s="14" t="s">
        <v>12</v>
      </c>
      <c r="B51" s="57"/>
      <c r="C51" s="57"/>
      <c r="D51" s="57"/>
      <c r="E51" s="57"/>
      <c r="F51" s="73">
        <f>SUM(F52:F55)</f>
        <v>5270.31</v>
      </c>
      <c r="G51" s="56">
        <f>F$51/F$9</f>
        <v>0.07203222808408277</v>
      </c>
      <c r="H51" s="1"/>
      <c r="I51" s="1"/>
      <c r="J51" s="1"/>
      <c r="K51" s="1"/>
      <c r="L51" s="1"/>
    </row>
    <row r="52" spans="1:12" ht="12.75">
      <c r="A52" s="3"/>
      <c r="B52" s="2" t="s">
        <v>47</v>
      </c>
      <c r="C52" s="1"/>
      <c r="D52" s="1"/>
      <c r="E52" s="1"/>
      <c r="F52" s="92">
        <f>17+16.5+32+20+42.75+50+140+35+19+30+60+13.5+37+40+20+45+37+48+17+35+42+10+148.15+20</f>
        <v>974.9</v>
      </c>
      <c r="G52" s="5"/>
      <c r="H52" s="75"/>
      <c r="I52" s="1"/>
      <c r="J52" s="1"/>
      <c r="K52" s="1"/>
      <c r="L52" s="1"/>
    </row>
    <row r="53" spans="1:12" ht="12.75">
      <c r="A53" s="3"/>
      <c r="B53" s="2" t="s">
        <v>49</v>
      </c>
      <c r="C53" s="1"/>
      <c r="D53" s="1"/>
      <c r="E53" s="1"/>
      <c r="F53" s="92">
        <f>200+400+200</f>
        <v>800</v>
      </c>
      <c r="G53" s="5"/>
      <c r="H53" s="75"/>
      <c r="I53" s="1"/>
      <c r="J53" s="1"/>
      <c r="K53" s="1"/>
      <c r="L53" s="1"/>
    </row>
    <row r="54" spans="1:12" ht="12.75">
      <c r="A54" s="3"/>
      <c r="B54" s="2" t="s">
        <v>45</v>
      </c>
      <c r="C54" s="1"/>
      <c r="D54" s="1"/>
      <c r="E54" s="1"/>
      <c r="F54" s="92">
        <f>200+286+1061+1890.97</f>
        <v>3437.9700000000003</v>
      </c>
      <c r="G54" s="5"/>
      <c r="H54" s="75"/>
      <c r="I54" s="1"/>
      <c r="J54" s="1"/>
      <c r="K54" s="1"/>
      <c r="L54" s="1"/>
    </row>
    <row r="55" spans="1:12" ht="12.75">
      <c r="A55" s="3"/>
      <c r="B55" s="2" t="s">
        <v>38</v>
      </c>
      <c r="C55" s="1"/>
      <c r="D55" s="1"/>
      <c r="E55" s="1"/>
      <c r="F55" s="92">
        <f>11.83+21.8+11.63+12.18</f>
        <v>57.440000000000005</v>
      </c>
      <c r="G55" s="5"/>
      <c r="H55" s="75"/>
      <c r="I55" s="1"/>
      <c r="J55" s="1"/>
      <c r="K55" s="1"/>
      <c r="L55" s="1"/>
    </row>
    <row r="56" spans="1:12" ht="12.75">
      <c r="A56" s="14" t="s">
        <v>13</v>
      </c>
      <c r="B56" s="4"/>
      <c r="C56" s="57"/>
      <c r="D56" s="57"/>
      <c r="E56" s="57"/>
      <c r="F56" s="73">
        <f>SUM(F57:F58)</f>
        <v>152.95</v>
      </c>
      <c r="G56" s="56">
        <f>F$56/F$9</f>
        <v>0.002090451849219583</v>
      </c>
      <c r="H56" s="1"/>
      <c r="I56" s="1"/>
      <c r="J56" s="1"/>
      <c r="K56" s="1"/>
      <c r="L56" s="1"/>
    </row>
    <row r="57" spans="1:12" ht="12.75">
      <c r="A57" s="3"/>
      <c r="B57" s="4" t="s">
        <v>16</v>
      </c>
      <c r="C57" s="1"/>
      <c r="D57" s="1"/>
      <c r="E57" s="1"/>
      <c r="F57" s="23">
        <v>116.95</v>
      </c>
      <c r="G57" s="5"/>
      <c r="H57" s="6"/>
      <c r="I57" s="114"/>
      <c r="J57" s="1"/>
      <c r="K57" s="1"/>
      <c r="L57" s="1"/>
    </row>
    <row r="58" spans="1:12" ht="12.75">
      <c r="A58" s="8"/>
      <c r="B58" s="91" t="s">
        <v>23</v>
      </c>
      <c r="C58" s="9"/>
      <c r="D58" s="9"/>
      <c r="E58" s="9"/>
      <c r="F58" s="82">
        <f>36</f>
        <v>36</v>
      </c>
      <c r="G58" s="10"/>
      <c r="H58" s="6"/>
      <c r="I58" s="1"/>
      <c r="J58" s="1"/>
      <c r="K58" s="1"/>
      <c r="L58" s="1"/>
    </row>
    <row r="59" spans="1:12" ht="15.75" customHeight="1">
      <c r="A59" s="1"/>
      <c r="B59" s="1"/>
      <c r="C59" s="1"/>
      <c r="D59" s="1"/>
      <c r="E59" s="1"/>
      <c r="F59" s="12"/>
      <c r="G59" s="13"/>
      <c r="H59" s="6"/>
      <c r="I59" s="1"/>
      <c r="J59" s="1"/>
      <c r="K59" s="1"/>
      <c r="L59" s="1"/>
    </row>
    <row r="60" spans="1:12" ht="12.75">
      <c r="A60" s="14" t="s">
        <v>22</v>
      </c>
      <c r="B60" s="15"/>
      <c r="C60" s="15"/>
      <c r="D60" s="15"/>
      <c r="E60" s="15"/>
      <c r="F60" s="16"/>
      <c r="G60" s="17">
        <f>F13-F16</f>
        <v>23591.430000000008</v>
      </c>
      <c r="H60" s="6"/>
      <c r="I60" s="1"/>
      <c r="J60" s="1"/>
      <c r="K60" s="1"/>
      <c r="L60" s="1"/>
    </row>
    <row r="61" spans="1:12" ht="15.75" customHeight="1">
      <c r="A61" s="18"/>
      <c r="F61" s="19"/>
      <c r="G61" s="20"/>
      <c r="H61" s="6"/>
      <c r="I61" s="95">
        <f>G62-G60</f>
        <v>0</v>
      </c>
      <c r="J61" s="1"/>
      <c r="K61" s="1"/>
      <c r="L61" s="1"/>
    </row>
    <row r="62" spans="1:12" ht="12.75">
      <c r="A62" s="14"/>
      <c r="B62" s="15" t="s">
        <v>17</v>
      </c>
      <c r="C62" s="15"/>
      <c r="D62" s="15"/>
      <c r="E62" s="15"/>
      <c r="F62" s="16"/>
      <c r="G62" s="34">
        <v>23591.43</v>
      </c>
      <c r="H62" s="24"/>
      <c r="I62" s="1"/>
      <c r="J62" s="1"/>
      <c r="K62" s="1"/>
      <c r="L62" s="1"/>
    </row>
    <row r="63" spans="1:12" ht="42.75" customHeight="1">
      <c r="A63" s="21"/>
      <c r="B63" s="21"/>
      <c r="C63" s="21"/>
      <c r="D63" s="21"/>
      <c r="E63" s="21"/>
      <c r="F63" s="21"/>
      <c r="G63" s="22"/>
      <c r="H63" s="1"/>
      <c r="I63" s="1"/>
      <c r="J63" s="1"/>
      <c r="K63" s="1"/>
      <c r="L63" s="1"/>
    </row>
    <row r="64" spans="2:12" ht="12.75">
      <c r="B64" s="120"/>
      <c r="C64" s="120"/>
      <c r="D64" s="76"/>
      <c r="E64" s="120"/>
      <c r="F64" s="120"/>
      <c r="H64" s="1"/>
      <c r="I64" s="1"/>
      <c r="J64" s="1"/>
      <c r="K64" s="1"/>
      <c r="L64" s="1"/>
    </row>
    <row r="65" spans="1:12" ht="12.75">
      <c r="A65" s="77"/>
      <c r="B65" s="116" t="s">
        <v>14</v>
      </c>
      <c r="C65" s="116"/>
      <c r="D65" s="76"/>
      <c r="E65" s="117" t="s">
        <v>52</v>
      </c>
      <c r="F65" s="116"/>
      <c r="H65" s="1"/>
      <c r="I65" s="1"/>
      <c r="J65" s="1"/>
      <c r="K65" s="1"/>
      <c r="L65" s="1"/>
    </row>
    <row r="66" spans="1:12" ht="12.75">
      <c r="A66" s="77"/>
      <c r="B66" s="116" t="s">
        <v>15</v>
      </c>
      <c r="C66" s="116"/>
      <c r="D66" s="76"/>
      <c r="E66" s="117" t="s">
        <v>53</v>
      </c>
      <c r="F66" s="116"/>
      <c r="H66" s="1"/>
      <c r="I66" s="1"/>
      <c r="J66" s="1"/>
      <c r="K66" s="1"/>
      <c r="L66" s="1"/>
    </row>
    <row r="67" spans="1:12" ht="12.75">
      <c r="A67" s="77"/>
      <c r="B67" s="77"/>
      <c r="C67" s="77"/>
      <c r="D67" s="77"/>
      <c r="E67" s="30"/>
      <c r="F67" s="84"/>
      <c r="H67" s="1"/>
      <c r="I67" s="1"/>
      <c r="J67" s="1"/>
      <c r="K67" s="1"/>
      <c r="L67" s="1"/>
    </row>
    <row r="68" spans="1:12" ht="12.75">
      <c r="A68" s="77"/>
      <c r="B68" s="77"/>
      <c r="C68" s="77"/>
      <c r="D68" s="77"/>
      <c r="E68" s="30"/>
      <c r="F68" s="84"/>
      <c r="H68" s="1"/>
      <c r="I68" s="1"/>
      <c r="J68" s="1"/>
      <c r="K68" s="1"/>
      <c r="L68" s="1"/>
    </row>
    <row r="69" spans="1:12" ht="12.75">
      <c r="A69" s="77"/>
      <c r="H69" s="1"/>
      <c r="I69" s="1"/>
      <c r="J69" s="1"/>
      <c r="K69" s="1"/>
      <c r="L69" s="1"/>
    </row>
    <row r="70" spans="1:12" ht="12.75">
      <c r="A70" s="77"/>
      <c r="H70" s="1"/>
      <c r="I70" s="1"/>
      <c r="J70" s="1"/>
      <c r="K70" s="1"/>
      <c r="L70" s="1"/>
    </row>
    <row r="71" spans="1:12" ht="12.75">
      <c r="A71" s="77"/>
      <c r="H71" s="1"/>
      <c r="I71" s="1"/>
      <c r="J71" s="1"/>
      <c r="K71" s="1"/>
      <c r="L71" s="1"/>
    </row>
    <row r="72" spans="1:12" ht="12.75">
      <c r="A72" s="77"/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ht="12.75">
      <c r="H221" s="1"/>
    </row>
  </sheetData>
  <sheetProtection/>
  <mergeCells count="9">
    <mergeCell ref="B66:C66"/>
    <mergeCell ref="E66:F66"/>
    <mergeCell ref="A1:F1"/>
    <mergeCell ref="A3:F3"/>
    <mergeCell ref="B64:C64"/>
    <mergeCell ref="E64:F64"/>
    <mergeCell ref="B65:C65"/>
    <mergeCell ref="E65:F65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2014-11-25T17:45:31Z</dcterms:modified>
  <cp:category/>
  <cp:version/>
  <cp:contentType/>
  <cp:contentStatus/>
</cp:coreProperties>
</file>